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справленные по пред соб" sheetId="3" r:id="rId1"/>
  </sheets>
  <definedNames>
    <definedName name="_xlnm.Print_Area" localSheetId="0">'исправленные по пред соб'!$A$1:$J$48</definedName>
  </definedNames>
  <calcPr calcId="125725"/>
</workbook>
</file>

<file path=xl/calcChain.xml><?xml version="1.0" encoding="utf-8"?>
<calcChain xmlns="http://schemas.openxmlformats.org/spreadsheetml/2006/main">
  <c r="K32" i="3"/>
  <c r="K33"/>
  <c r="K31"/>
  <c r="K9"/>
  <c r="K10"/>
  <c r="K11"/>
  <c r="K12"/>
  <c r="K13"/>
  <c r="K14"/>
  <c r="K15"/>
  <c r="K16"/>
  <c r="K17"/>
  <c r="K18"/>
  <c r="K19"/>
  <c r="K20"/>
  <c r="K8"/>
  <c r="K25"/>
  <c r="K27"/>
  <c r="K24"/>
  <c r="K23"/>
  <c r="K22"/>
  <c r="K21"/>
  <c r="H48"/>
  <c r="G38"/>
  <c r="H37"/>
  <c r="I37" s="1"/>
  <c r="H33"/>
  <c r="I33" s="1"/>
  <c r="J33" s="1"/>
  <c r="A33"/>
  <c r="H32"/>
  <c r="I32"/>
  <c r="J32" s="1"/>
  <c r="I31"/>
  <c r="H27"/>
  <c r="I27" s="1"/>
  <c r="J27" s="1"/>
  <c r="H26"/>
  <c r="I26"/>
  <c r="J26" s="1"/>
  <c r="H25"/>
  <c r="I25" s="1"/>
  <c r="J25" s="1"/>
  <c r="H24"/>
  <c r="I24" s="1"/>
  <c r="J24" s="1"/>
  <c r="H23"/>
  <c r="I23" s="1"/>
  <c r="J23" s="1"/>
  <c r="H22"/>
  <c r="I22"/>
  <c r="J22" s="1"/>
  <c r="H21"/>
  <c r="I21" s="1"/>
  <c r="J21" s="1"/>
  <c r="H20"/>
  <c r="I20" s="1"/>
  <c r="J20" s="1"/>
  <c r="H19"/>
  <c r="I19" s="1"/>
  <c r="J19" s="1"/>
  <c r="H18"/>
  <c r="I18"/>
  <c r="J18" s="1"/>
  <c r="H17"/>
  <c r="I17" s="1"/>
  <c r="J17" s="1"/>
  <c r="H16"/>
  <c r="I16" s="1"/>
  <c r="J16" s="1"/>
  <c r="H15"/>
  <c r="I15" s="1"/>
  <c r="J15" s="1"/>
  <c r="H14"/>
  <c r="I14"/>
  <c r="J14" s="1"/>
  <c r="H13"/>
  <c r="I13" s="1"/>
  <c r="J13" s="1"/>
  <c r="H12"/>
  <c r="I12" s="1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8"/>
  <c r="I8" s="1"/>
  <c r="H28" l="1"/>
  <c r="I34"/>
  <c r="J8"/>
  <c r="I28"/>
  <c r="I35" s="1"/>
  <c r="I38" s="1"/>
  <c r="J31"/>
  <c r="J37"/>
  <c r="H47"/>
  <c r="J28" l="1"/>
  <c r="J35" s="1"/>
  <c r="J38" s="1"/>
  <c r="H38" s="1"/>
  <c r="J34"/>
  <c r="K35"/>
  <c r="K38" s="1"/>
  <c r="I48" l="1"/>
  <c r="I44"/>
  <c r="I46" s="1"/>
</calcChain>
</file>

<file path=xl/sharedStrings.xml><?xml version="1.0" encoding="utf-8"?>
<sst xmlns="http://schemas.openxmlformats.org/spreadsheetml/2006/main" count="107" uniqueCount="67">
  <si>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</si>
  <si>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</si>
  <si>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</si>
  <si>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</si>
  <si>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</si>
  <si>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</si>
  <si>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</si>
  <si>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</si>
  <si>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</si>
  <si>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</si>
  <si>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</si>
  <si>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</si>
  <si>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</si>
  <si>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</si>
  <si>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</si>
  <si>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</si>
  <si>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</si>
  <si>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</si>
  <si>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</si>
  <si>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</si>
  <si>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</si>
  <si>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</si>
  <si>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</si>
  <si>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</si>
  <si>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</si>
  <si>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</si>
  <si>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</si>
  <si>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</si>
  <si>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</si>
  <si>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</si>
  <si>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</si>
  <si>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</si>
  <si>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</si>
  <si>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</si>
  <si>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</si>
  <si>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</si>
  <si>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</si>
  <si>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</si>
  <si>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</si>
  <si>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</si>
  <si>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</si>
  <si>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</si>
  <si>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</si>
  <si>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</si>
  <si>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</si>
  <si>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</si>
  <si>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</si>
  <si>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</si>
  <si>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</si>
  <si>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г. Рязань ул. Костычева д. 8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</si>
  <si>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</si>
  <si>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</si>
  <si>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</si>
  <si>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</si>
  <si>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</si>
  <si>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</si>
  <si>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</si>
  <si>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</si>
  <si>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ОДН</t>
  </si>
  <si>
    <t>Итого:</t>
  </si>
  <si>
    <t>Тариф на 1м2/мес. в руб. без ОДН:</t>
  </si>
  <si>
    <t>3 раза в год-вентканалы в МКД с газовыми приборами, раз в год-в МКД с электроплитами</t>
  </si>
  <si>
    <t>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</si>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</sst>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_-* #,##0.000\ _₽_-;\-* #,##0.000\ _₽_-;_-* &quot;-&quot;???\ _₽_-;_-@_-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2" fontId="6" fillId="3" borderId="1" xfId="0" applyNumberFormat="1" applyFont="1" applyFill="1" applyBorder="1"/>
    <xf numFmtId="2" fontId="6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43" fontId="5" fillId="0" borderId="0" xfId="0" applyNumberFormat="1" applyFont="1"/>
    <xf numFmtId="165" fontId="5" fillId="0" borderId="0" xfId="0" applyNumberFormat="1" applyFont="1"/>
    <xf numFmtId="43" fontId="5" fillId="0" borderId="0" xfId="1" applyFont="1"/>
    <xf numFmtId="0" fontId="5" fillId="2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zoomScale="75" zoomScaleNormal="75" workbookViewId="0">
      <selection activeCell="A5" sqref="A5"/>
    </sheetView>
  </sheetViews>
  <sheetFormatPr defaultRowHeight="15.75"/>
  <cols>
    <col min="1" max="1" width="9.5703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8.7109375" style="27" customWidth="1"/>
    <col min="7" max="7" width="15.7109375" style="27" hidden="1" customWidth="1"/>
    <col min="8" max="8" width="15.5703125" style="1" hidden="1" customWidth="1"/>
    <col min="9" max="9" width="18.85546875" style="1" hidden="1" customWidth="1"/>
    <col min="10" max="10" width="14.28515625" style="56" hidden="1" customWidth="1"/>
    <col min="11" max="11" width="20.7109375" style="56" customWidth="1"/>
    <col min="12" max="16384" width="9.140625" style="1"/>
  </cols>
  <sheetData>
    <row r="1" spans="1:11">
      <c r="B1" s="1" t="s">
        <v>0</v>
      </c>
      <c r="F1" s="2" t="s">
        <v>65</v>
      </c>
      <c r="G1" s="2"/>
    </row>
    <row r="2" spans="1:11">
      <c r="F2" s="3" t="s">
        <v>1</v>
      </c>
      <c r="G2" s="3"/>
    </row>
    <row r="3" spans="1:11" s="4" customFormat="1" ht="18.75" customHeight="1">
      <c r="A3" s="72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4" customFormat="1" ht="2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24.75" customHeight="1">
      <c r="A5" s="5"/>
      <c r="B5" s="5" t="s">
        <v>49</v>
      </c>
      <c r="C5" s="5" t="s">
        <v>2</v>
      </c>
      <c r="D5" s="6">
        <v>3909.6</v>
      </c>
      <c r="E5" s="6">
        <v>3909.6</v>
      </c>
      <c r="F5" s="7"/>
      <c r="G5" s="7"/>
      <c r="H5" s="8"/>
      <c r="I5" s="8"/>
    </row>
    <row r="6" spans="1:11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</row>
    <row r="7" spans="1:11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56</v>
      </c>
      <c r="G7" s="11"/>
      <c r="H7" s="11" t="s">
        <v>10</v>
      </c>
      <c r="I7" s="28" t="s">
        <v>9</v>
      </c>
      <c r="J7" s="33" t="s">
        <v>48</v>
      </c>
      <c r="K7" s="33" t="s">
        <v>48</v>
      </c>
    </row>
    <row r="8" spans="1:11" ht="63">
      <c r="A8" s="9">
        <v>1</v>
      </c>
      <c r="B8" s="12" t="s">
        <v>14</v>
      </c>
      <c r="C8" s="9" t="s">
        <v>15</v>
      </c>
      <c r="D8" s="13">
        <v>0.32</v>
      </c>
      <c r="E8" s="13">
        <v>3909.6</v>
      </c>
      <c r="F8" s="10" t="s">
        <v>16</v>
      </c>
      <c r="G8" s="10">
        <v>12</v>
      </c>
      <c r="H8" s="14">
        <f t="shared" ref="H8:H27" si="0">D8*E8</f>
        <v>1251.0719999999999</v>
      </c>
      <c r="I8" s="14">
        <f t="shared" ref="I8:I27" si="1">H8*G8</f>
        <v>15012.863999999998</v>
      </c>
      <c r="J8" s="63">
        <f>I8/12/E8</f>
        <v>0.32</v>
      </c>
      <c r="K8" s="58">
        <f>J8*1.04*1.092</f>
        <v>0.36341760000000006</v>
      </c>
    </row>
    <row r="9" spans="1:11" ht="47.25">
      <c r="A9" s="9">
        <f t="shared" ref="A9:A27" si="2">A8+1</f>
        <v>2</v>
      </c>
      <c r="B9" s="31" t="s">
        <v>52</v>
      </c>
      <c r="C9" s="9" t="s">
        <v>15</v>
      </c>
      <c r="D9" s="13">
        <v>0.08</v>
      </c>
      <c r="E9" s="13">
        <v>3909.6</v>
      </c>
      <c r="F9" s="10" t="s">
        <v>16</v>
      </c>
      <c r="G9" s="10">
        <v>12</v>
      </c>
      <c r="H9" s="14">
        <f t="shared" si="0"/>
        <v>312.76799999999997</v>
      </c>
      <c r="I9" s="14">
        <f t="shared" si="1"/>
        <v>3753.2159999999994</v>
      </c>
      <c r="J9" s="63">
        <f t="shared" ref="J9:J27" si="3">I9/12/E9</f>
        <v>0.08</v>
      </c>
      <c r="K9" s="58">
        <f t="shared" ref="K9:K20" si="4">J9*1.04*1.092</f>
        <v>9.0854400000000016E-2</v>
      </c>
    </row>
    <row r="10" spans="1:11" ht="47.25">
      <c r="A10" s="9">
        <f t="shared" si="2"/>
        <v>3</v>
      </c>
      <c r="B10" s="31" t="s">
        <v>18</v>
      </c>
      <c r="C10" s="9" t="s">
        <v>17</v>
      </c>
      <c r="D10" s="13">
        <v>0.15</v>
      </c>
      <c r="E10" s="13">
        <v>3909.6</v>
      </c>
      <c r="F10" s="10" t="s">
        <v>16</v>
      </c>
      <c r="G10" s="10">
        <v>12</v>
      </c>
      <c r="H10" s="14">
        <f t="shared" si="0"/>
        <v>586.43999999999994</v>
      </c>
      <c r="I10" s="14">
        <f t="shared" si="1"/>
        <v>7037.2799999999988</v>
      </c>
      <c r="J10" s="63">
        <f t="shared" si="3"/>
        <v>0.15</v>
      </c>
      <c r="K10" s="58">
        <f t="shared" si="4"/>
        <v>0.170352</v>
      </c>
    </row>
    <row r="11" spans="1:11" ht="30" customHeight="1">
      <c r="A11" s="9">
        <f t="shared" si="2"/>
        <v>4</v>
      </c>
      <c r="B11" s="31" t="s">
        <v>19</v>
      </c>
      <c r="C11" s="9" t="s">
        <v>20</v>
      </c>
      <c r="D11" s="13">
        <v>7.0000000000000007E-2</v>
      </c>
      <c r="E11" s="13">
        <v>3909.6</v>
      </c>
      <c r="F11" s="10" t="s">
        <v>16</v>
      </c>
      <c r="G11" s="10">
        <v>12</v>
      </c>
      <c r="H11" s="14">
        <f t="shared" si="0"/>
        <v>273.67200000000003</v>
      </c>
      <c r="I11" s="14">
        <f t="shared" si="1"/>
        <v>3284.0640000000003</v>
      </c>
      <c r="J11" s="63">
        <f t="shared" si="3"/>
        <v>7.0000000000000007E-2</v>
      </c>
      <c r="K11" s="58">
        <f t="shared" si="4"/>
        <v>7.9497600000000015E-2</v>
      </c>
    </row>
    <row r="12" spans="1:11" ht="78.75">
      <c r="A12" s="9">
        <f t="shared" si="2"/>
        <v>5</v>
      </c>
      <c r="B12" s="31" t="s">
        <v>21</v>
      </c>
      <c r="C12" s="9" t="s">
        <v>22</v>
      </c>
      <c r="D12" s="13">
        <v>0.04</v>
      </c>
      <c r="E12" s="13">
        <v>3909.6</v>
      </c>
      <c r="F12" s="10" t="s">
        <v>16</v>
      </c>
      <c r="G12" s="10">
        <v>12</v>
      </c>
      <c r="H12" s="14">
        <f t="shared" si="0"/>
        <v>156.38399999999999</v>
      </c>
      <c r="I12" s="14">
        <f t="shared" si="1"/>
        <v>1876.6079999999997</v>
      </c>
      <c r="J12" s="63">
        <f t="shared" si="3"/>
        <v>0.04</v>
      </c>
      <c r="K12" s="58">
        <f t="shared" si="4"/>
        <v>4.5427200000000008E-2</v>
      </c>
    </row>
    <row r="13" spans="1:11" ht="63">
      <c r="A13" s="9">
        <f t="shared" si="2"/>
        <v>6</v>
      </c>
      <c r="B13" s="31" t="s">
        <v>24</v>
      </c>
      <c r="C13" s="9" t="s">
        <v>25</v>
      </c>
      <c r="D13" s="13">
        <v>0.19</v>
      </c>
      <c r="E13" s="13">
        <v>3909.6</v>
      </c>
      <c r="F13" s="10" t="s">
        <v>16</v>
      </c>
      <c r="G13" s="10">
        <v>12</v>
      </c>
      <c r="H13" s="14">
        <f t="shared" si="0"/>
        <v>742.82399999999996</v>
      </c>
      <c r="I13" s="14">
        <f t="shared" si="1"/>
        <v>8913.887999999999</v>
      </c>
      <c r="J13" s="63">
        <f t="shared" si="3"/>
        <v>0.19</v>
      </c>
      <c r="K13" s="58">
        <f t="shared" si="4"/>
        <v>0.2157792</v>
      </c>
    </row>
    <row r="14" spans="1:11" ht="47.25">
      <c r="A14" s="9">
        <f t="shared" si="2"/>
        <v>7</v>
      </c>
      <c r="B14" s="31" t="s">
        <v>53</v>
      </c>
      <c r="C14" s="9" t="s">
        <v>27</v>
      </c>
      <c r="D14" s="13">
        <v>0.17</v>
      </c>
      <c r="E14" s="13">
        <v>3909.6</v>
      </c>
      <c r="F14" s="10" t="s">
        <v>16</v>
      </c>
      <c r="G14" s="10">
        <v>12</v>
      </c>
      <c r="H14" s="14">
        <f t="shared" si="0"/>
        <v>664.63200000000006</v>
      </c>
      <c r="I14" s="14">
        <f t="shared" si="1"/>
        <v>7975.5840000000007</v>
      </c>
      <c r="J14" s="63">
        <f t="shared" si="3"/>
        <v>0.17</v>
      </c>
      <c r="K14" s="58">
        <f t="shared" si="4"/>
        <v>0.19306560000000003</v>
      </c>
    </row>
    <row r="15" spans="1:11" ht="47.25">
      <c r="A15" s="9">
        <f t="shared" si="2"/>
        <v>8</v>
      </c>
      <c r="B15" s="12" t="s">
        <v>28</v>
      </c>
      <c r="C15" s="9" t="s">
        <v>27</v>
      </c>
      <c r="D15" s="13">
        <v>0.18</v>
      </c>
      <c r="E15" s="13">
        <v>3909.6</v>
      </c>
      <c r="F15" s="10" t="s">
        <v>16</v>
      </c>
      <c r="G15" s="10">
        <v>12</v>
      </c>
      <c r="H15" s="14">
        <f t="shared" si="0"/>
        <v>703.72799999999995</v>
      </c>
      <c r="I15" s="14">
        <f t="shared" si="1"/>
        <v>8444.735999999999</v>
      </c>
      <c r="J15" s="63">
        <f t="shared" si="3"/>
        <v>0.18</v>
      </c>
      <c r="K15" s="58">
        <f t="shared" si="4"/>
        <v>0.20442240000000003</v>
      </c>
    </row>
    <row r="16" spans="1:11" ht="33" customHeight="1">
      <c r="A16" s="9">
        <f t="shared" si="2"/>
        <v>9</v>
      </c>
      <c r="B16" s="12" t="s">
        <v>54</v>
      </c>
      <c r="C16" s="9" t="s">
        <v>15</v>
      </c>
      <c r="D16" s="13">
        <v>0.5</v>
      </c>
      <c r="E16" s="13">
        <v>3909.6</v>
      </c>
      <c r="F16" s="16" t="s">
        <v>55</v>
      </c>
      <c r="G16" s="10">
        <v>12</v>
      </c>
      <c r="H16" s="14">
        <f t="shared" si="0"/>
        <v>1954.8</v>
      </c>
      <c r="I16" s="14">
        <f t="shared" si="1"/>
        <v>23457.599999999999</v>
      </c>
      <c r="J16" s="63">
        <f t="shared" si="3"/>
        <v>0.5</v>
      </c>
      <c r="K16" s="58">
        <f t="shared" si="4"/>
        <v>0.56784000000000001</v>
      </c>
    </row>
    <row r="17" spans="1:11" ht="33" customHeight="1">
      <c r="A17" s="9">
        <f t="shared" si="2"/>
        <v>10</v>
      </c>
      <c r="B17" s="12" t="s">
        <v>29</v>
      </c>
      <c r="C17" s="9" t="s">
        <v>15</v>
      </c>
      <c r="D17" s="13">
        <v>0.42</v>
      </c>
      <c r="E17" s="13">
        <v>3909.6</v>
      </c>
      <c r="F17" s="16" t="s">
        <v>55</v>
      </c>
      <c r="G17" s="10">
        <v>12</v>
      </c>
      <c r="H17" s="14">
        <f t="shared" si="0"/>
        <v>1642.0319999999999</v>
      </c>
      <c r="I17" s="14">
        <f t="shared" si="1"/>
        <v>19704.383999999998</v>
      </c>
      <c r="J17" s="63">
        <f t="shared" si="3"/>
        <v>0.42</v>
      </c>
      <c r="K17" s="58">
        <f t="shared" si="4"/>
        <v>0.47698560000000007</v>
      </c>
    </row>
    <row r="18" spans="1:11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3909.6</v>
      </c>
      <c r="F18" s="10" t="s">
        <v>31</v>
      </c>
      <c r="G18" s="10">
        <v>12</v>
      </c>
      <c r="H18" s="14">
        <f t="shared" si="0"/>
        <v>195.48000000000002</v>
      </c>
      <c r="I18" s="14">
        <f t="shared" si="1"/>
        <v>2345.7600000000002</v>
      </c>
      <c r="J18" s="63">
        <f t="shared" si="3"/>
        <v>0.05</v>
      </c>
      <c r="K18" s="58">
        <f t="shared" si="4"/>
        <v>5.6784000000000008E-2</v>
      </c>
    </row>
    <row r="19" spans="1:11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3909.6</v>
      </c>
      <c r="F19" s="10" t="s">
        <v>61</v>
      </c>
      <c r="G19" s="10">
        <v>12</v>
      </c>
      <c r="H19" s="14">
        <f t="shared" si="0"/>
        <v>312.76799999999997</v>
      </c>
      <c r="I19" s="14">
        <f t="shared" si="1"/>
        <v>3753.2159999999994</v>
      </c>
      <c r="J19" s="63">
        <f t="shared" si="3"/>
        <v>0.08</v>
      </c>
      <c r="K19" s="58">
        <f t="shared" si="4"/>
        <v>9.0854400000000016E-2</v>
      </c>
    </row>
    <row r="20" spans="1:11" ht="31.5">
      <c r="A20" s="9">
        <f t="shared" si="2"/>
        <v>13</v>
      </c>
      <c r="B20" s="12" t="s">
        <v>33</v>
      </c>
      <c r="C20" s="9" t="s">
        <v>34</v>
      </c>
      <c r="D20" s="13">
        <v>0.5</v>
      </c>
      <c r="E20" s="13">
        <v>3909.6</v>
      </c>
      <c r="F20" s="10" t="s">
        <v>23</v>
      </c>
      <c r="G20" s="10">
        <v>12</v>
      </c>
      <c r="H20" s="14">
        <f t="shared" si="0"/>
        <v>1954.8</v>
      </c>
      <c r="I20" s="14">
        <f t="shared" si="1"/>
        <v>23457.599999999999</v>
      </c>
      <c r="J20" s="63">
        <f t="shared" si="3"/>
        <v>0.5</v>
      </c>
      <c r="K20" s="58">
        <f t="shared" si="4"/>
        <v>0.56784000000000001</v>
      </c>
    </row>
    <row r="21" spans="1:11" s="4" customFormat="1" ht="31.5">
      <c r="A21" s="35">
        <f t="shared" si="2"/>
        <v>14</v>
      </c>
      <c r="B21" s="66" t="s">
        <v>50</v>
      </c>
      <c r="C21" s="35" t="s">
        <v>35</v>
      </c>
      <c r="D21" s="20">
        <v>2.75</v>
      </c>
      <c r="E21" s="20">
        <v>3909.6</v>
      </c>
      <c r="F21" s="54" t="s">
        <v>55</v>
      </c>
      <c r="G21" s="36">
        <v>12</v>
      </c>
      <c r="H21" s="67">
        <f t="shared" si="0"/>
        <v>10751.4</v>
      </c>
      <c r="I21" s="67">
        <f t="shared" si="1"/>
        <v>129016.79999999999</v>
      </c>
      <c r="J21" s="68">
        <f t="shared" si="3"/>
        <v>2.75</v>
      </c>
      <c r="K21" s="59">
        <f>2.75*1.092</f>
        <v>3.0030000000000001</v>
      </c>
    </row>
    <row r="22" spans="1:11" s="4" customFormat="1">
      <c r="A22" s="35">
        <f t="shared" si="2"/>
        <v>15</v>
      </c>
      <c r="B22" s="66" t="s">
        <v>51</v>
      </c>
      <c r="C22" s="35" t="s">
        <v>36</v>
      </c>
      <c r="D22" s="20">
        <v>1.92</v>
      </c>
      <c r="E22" s="20">
        <v>3909.6</v>
      </c>
      <c r="F22" s="36" t="s">
        <v>37</v>
      </c>
      <c r="G22" s="36">
        <v>12</v>
      </c>
      <c r="H22" s="67">
        <f>D22*E22</f>
        <v>7506.4319999999998</v>
      </c>
      <c r="I22" s="67">
        <f>G22*H22</f>
        <v>90077.183999999994</v>
      </c>
      <c r="J22" s="68">
        <f t="shared" si="3"/>
        <v>1.92</v>
      </c>
      <c r="K22" s="59">
        <f>1.98*1.092</f>
        <v>2.1621600000000001</v>
      </c>
    </row>
    <row r="23" spans="1:11" s="4" customFormat="1" ht="31.5">
      <c r="A23" s="35">
        <f t="shared" si="2"/>
        <v>16</v>
      </c>
      <c r="B23" s="69" t="s">
        <v>62</v>
      </c>
      <c r="C23" s="70" t="s">
        <v>15</v>
      </c>
      <c r="D23" s="71">
        <v>1.05</v>
      </c>
      <c r="E23" s="20">
        <v>3909.6</v>
      </c>
      <c r="F23" s="54" t="s">
        <v>55</v>
      </c>
      <c r="G23" s="54">
        <v>12</v>
      </c>
      <c r="H23" s="67">
        <f t="shared" si="0"/>
        <v>4105.08</v>
      </c>
      <c r="I23" s="67">
        <f t="shared" si="1"/>
        <v>49260.959999999999</v>
      </c>
      <c r="J23" s="68">
        <f t="shared" si="3"/>
        <v>1.05</v>
      </c>
      <c r="K23" s="59">
        <f>1.07*1.092</f>
        <v>1.1684400000000001</v>
      </c>
    </row>
    <row r="24" spans="1:11" ht="31.5">
      <c r="A24" s="9">
        <f t="shared" si="2"/>
        <v>17</v>
      </c>
      <c r="B24" s="17" t="s">
        <v>38</v>
      </c>
      <c r="C24" s="18" t="s">
        <v>39</v>
      </c>
      <c r="D24" s="13">
        <v>5883</v>
      </c>
      <c r="E24" s="13">
        <v>2</v>
      </c>
      <c r="F24" s="16" t="s">
        <v>55</v>
      </c>
      <c r="G24" s="16">
        <v>12</v>
      </c>
      <c r="H24" s="14">
        <f t="shared" si="0"/>
        <v>11766</v>
      </c>
      <c r="I24" s="14">
        <f t="shared" si="1"/>
        <v>141192</v>
      </c>
      <c r="J24" s="63">
        <f>I24/12/D5</f>
        <v>3.0095150399017805</v>
      </c>
      <c r="K24" s="58">
        <f>J24*1.04*1.092</f>
        <v>3.4178460405156543</v>
      </c>
    </row>
    <row r="25" spans="1:11">
      <c r="A25" s="9">
        <f t="shared" si="2"/>
        <v>18</v>
      </c>
      <c r="B25" s="17" t="s">
        <v>40</v>
      </c>
      <c r="C25" s="18" t="s">
        <v>15</v>
      </c>
      <c r="D25" s="13">
        <v>1.58</v>
      </c>
      <c r="E25" s="13">
        <v>3909.6</v>
      </c>
      <c r="F25" s="16" t="s">
        <v>55</v>
      </c>
      <c r="G25" s="16">
        <v>12</v>
      </c>
      <c r="H25" s="14">
        <f t="shared" si="0"/>
        <v>6177.1680000000006</v>
      </c>
      <c r="I25" s="14">
        <f t="shared" si="1"/>
        <v>74126.016000000003</v>
      </c>
      <c r="J25" s="63">
        <f t="shared" si="3"/>
        <v>1.5800000000000003</v>
      </c>
      <c r="K25" s="58">
        <f t="shared" ref="K25:K27" si="5">J25*1.04*1.092</f>
        <v>1.7943744000000006</v>
      </c>
    </row>
    <row r="26" spans="1:11">
      <c r="A26" s="9">
        <f t="shared" si="2"/>
        <v>19</v>
      </c>
      <c r="B26" s="17" t="s">
        <v>41</v>
      </c>
      <c r="C26" s="18" t="s">
        <v>42</v>
      </c>
      <c r="D26" s="13">
        <v>0.13</v>
      </c>
      <c r="E26" s="13">
        <v>3909.6</v>
      </c>
      <c r="F26" s="16" t="s">
        <v>55</v>
      </c>
      <c r="G26" s="16">
        <v>12</v>
      </c>
      <c r="H26" s="14">
        <f t="shared" si="0"/>
        <v>508.24799999999999</v>
      </c>
      <c r="I26" s="14">
        <f t="shared" si="1"/>
        <v>6098.9759999999997</v>
      </c>
      <c r="J26" s="63">
        <f t="shared" si="3"/>
        <v>0.13</v>
      </c>
      <c r="K26" s="58">
        <v>0.155</v>
      </c>
    </row>
    <row r="27" spans="1:11" ht="48.75" customHeight="1">
      <c r="A27" s="9">
        <f t="shared" si="2"/>
        <v>20</v>
      </c>
      <c r="B27" s="30" t="s">
        <v>43</v>
      </c>
      <c r="C27" s="15" t="s">
        <v>15</v>
      </c>
      <c r="D27" s="13">
        <v>1.23</v>
      </c>
      <c r="E27" s="13">
        <v>3909.6</v>
      </c>
      <c r="F27" s="16" t="s">
        <v>55</v>
      </c>
      <c r="G27" s="16">
        <v>12</v>
      </c>
      <c r="H27" s="14">
        <f t="shared" si="0"/>
        <v>4808.808</v>
      </c>
      <c r="I27" s="14">
        <f t="shared" si="1"/>
        <v>57705.695999999996</v>
      </c>
      <c r="J27" s="63">
        <f t="shared" si="3"/>
        <v>1.23</v>
      </c>
      <c r="K27" s="58">
        <f t="shared" si="5"/>
        <v>1.3968864000000003</v>
      </c>
    </row>
    <row r="28" spans="1:11" s="34" customFormat="1">
      <c r="A28" s="78" t="s">
        <v>59</v>
      </c>
      <c r="B28" s="79"/>
      <c r="C28" s="78"/>
      <c r="D28" s="78"/>
      <c r="E28" s="78"/>
      <c r="F28" s="78"/>
      <c r="G28" s="41"/>
      <c r="H28" s="42">
        <f>SUM(H8:H27)</f>
        <v>56374.535999999993</v>
      </c>
      <c r="I28" s="42">
        <f>SUM(I8:I27)</f>
        <v>676494.43200000003</v>
      </c>
      <c r="J28" s="55">
        <f>SUM(J8:J27)</f>
        <v>14.419515039901782</v>
      </c>
      <c r="K28" s="55">
        <v>16.23</v>
      </c>
    </row>
    <row r="29" spans="1:11" s="4" customFormat="1">
      <c r="A29" s="80" t="s">
        <v>44</v>
      </c>
      <c r="B29" s="80"/>
      <c r="C29" s="80"/>
      <c r="D29" s="80"/>
      <c r="E29" s="80"/>
      <c r="F29" s="80"/>
      <c r="G29" s="80"/>
      <c r="H29" s="80"/>
      <c r="I29" s="80"/>
      <c r="J29" s="57"/>
      <c r="K29" s="59"/>
    </row>
    <row r="30" spans="1:11" s="4" customFormat="1" ht="56.25" customHeight="1">
      <c r="A30" s="35" t="s">
        <v>4</v>
      </c>
      <c r="B30" s="35" t="s">
        <v>5</v>
      </c>
      <c r="C30" s="35" t="s">
        <v>6</v>
      </c>
      <c r="D30" s="35" t="s">
        <v>7</v>
      </c>
      <c r="E30" s="35" t="s">
        <v>8</v>
      </c>
      <c r="F30" s="36" t="s">
        <v>56</v>
      </c>
      <c r="G30" s="36"/>
      <c r="H30" s="35" t="s">
        <v>10</v>
      </c>
      <c r="I30" s="37" t="s">
        <v>9</v>
      </c>
      <c r="J30" s="46" t="s">
        <v>48</v>
      </c>
      <c r="K30" s="33" t="s">
        <v>48</v>
      </c>
    </row>
    <row r="31" spans="1:11" s="4" customFormat="1" ht="28.15" customHeight="1">
      <c r="A31" s="35">
        <v>1</v>
      </c>
      <c r="B31" s="38" t="s">
        <v>44</v>
      </c>
      <c r="C31" s="39"/>
      <c r="D31" s="20">
        <v>2</v>
      </c>
      <c r="E31" s="35">
        <v>3909.6</v>
      </c>
      <c r="F31" s="36" t="s">
        <v>45</v>
      </c>
      <c r="G31" s="36">
        <v>12</v>
      </c>
      <c r="H31" s="20"/>
      <c r="I31" s="20">
        <f>D31*E31*G31</f>
        <v>93830.399999999994</v>
      </c>
      <c r="J31" s="19">
        <f>I31/12/E31</f>
        <v>2</v>
      </c>
      <c r="K31" s="59">
        <f>J31*1.04*1.092</f>
        <v>2.27136</v>
      </c>
    </row>
    <row r="32" spans="1:11" s="4" customFormat="1" ht="36.6" customHeight="1">
      <c r="A32" s="35">
        <v>2</v>
      </c>
      <c r="B32" s="31" t="s">
        <v>11</v>
      </c>
      <c r="C32" s="35" t="s">
        <v>12</v>
      </c>
      <c r="D32" s="20">
        <v>14.06</v>
      </c>
      <c r="E32" s="20">
        <v>1800</v>
      </c>
      <c r="F32" s="36" t="s">
        <v>45</v>
      </c>
      <c r="G32" s="36">
        <v>1</v>
      </c>
      <c r="H32" s="20">
        <f>D32*E32</f>
        <v>25308</v>
      </c>
      <c r="I32" s="20">
        <f>H32*G32</f>
        <v>25308</v>
      </c>
      <c r="J32" s="19">
        <f>I32/12/E31</f>
        <v>0.53944137507673418</v>
      </c>
      <c r="K32" s="59">
        <f t="shared" ref="K32:K33" si="6">J32*1.04*1.092</f>
        <v>0.61263278084714556</v>
      </c>
    </row>
    <row r="33" spans="1:11" s="4" customFormat="1" ht="34.5" customHeight="1">
      <c r="A33" s="35">
        <f>A32+1</f>
        <v>3</v>
      </c>
      <c r="B33" s="31" t="s">
        <v>13</v>
      </c>
      <c r="C33" s="35" t="s">
        <v>12</v>
      </c>
      <c r="D33" s="20">
        <v>10.14</v>
      </c>
      <c r="E33" s="20">
        <v>1800</v>
      </c>
      <c r="F33" s="36" t="s">
        <v>45</v>
      </c>
      <c r="G33" s="36">
        <v>1</v>
      </c>
      <c r="H33" s="20">
        <f>D33*E33</f>
        <v>18252</v>
      </c>
      <c r="I33" s="20">
        <f>H33*G33</f>
        <v>18252</v>
      </c>
      <c r="J33" s="19">
        <f>I33/12/E31</f>
        <v>0.38904235727440151</v>
      </c>
      <c r="K33" s="59">
        <f t="shared" si="6"/>
        <v>0.44182762430939237</v>
      </c>
    </row>
    <row r="34" spans="1:11" s="40" customFormat="1">
      <c r="A34" s="78" t="s">
        <v>59</v>
      </c>
      <c r="B34" s="79"/>
      <c r="C34" s="78"/>
      <c r="D34" s="78"/>
      <c r="E34" s="78"/>
      <c r="F34" s="78"/>
      <c r="G34" s="43"/>
      <c r="H34" s="44"/>
      <c r="I34" s="45">
        <f>SUM(I31:I33)</f>
        <v>137390.39999999999</v>
      </c>
      <c r="J34" s="45">
        <f>SUM(J31:J33)</f>
        <v>2.9284837323511357</v>
      </c>
      <c r="K34" s="45">
        <v>3.32</v>
      </c>
    </row>
    <row r="35" spans="1:11" s="34" customFormat="1">
      <c r="A35" s="78" t="s">
        <v>60</v>
      </c>
      <c r="B35" s="78"/>
      <c r="C35" s="78"/>
      <c r="D35" s="78"/>
      <c r="E35" s="78"/>
      <c r="F35" s="78"/>
      <c r="G35" s="41"/>
      <c r="H35" s="42"/>
      <c r="I35" s="42">
        <f>I34+I28</f>
        <v>813884.83200000005</v>
      </c>
      <c r="J35" s="55">
        <f>J28+J34+0.01</f>
        <v>17.35799877225292</v>
      </c>
      <c r="K35" s="55">
        <f>K34+K28</f>
        <v>19.55</v>
      </c>
    </row>
    <row r="36" spans="1:11">
      <c r="A36" s="80" t="s">
        <v>58</v>
      </c>
      <c r="B36" s="80"/>
      <c r="C36" s="80"/>
      <c r="D36" s="80"/>
      <c r="E36" s="80"/>
      <c r="F36" s="80"/>
      <c r="G36" s="80"/>
      <c r="H36" s="80"/>
      <c r="I36" s="80"/>
      <c r="K36" s="58"/>
    </row>
    <row r="37" spans="1:11" s="4" customFormat="1" ht="63">
      <c r="A37" s="29">
        <v>1</v>
      </c>
      <c r="B37" s="31" t="s">
        <v>64</v>
      </c>
      <c r="C37" s="19" t="s">
        <v>15</v>
      </c>
      <c r="D37" s="20">
        <v>3.15</v>
      </c>
      <c r="E37" s="13">
        <v>3909.6</v>
      </c>
      <c r="F37" s="16" t="s">
        <v>26</v>
      </c>
      <c r="G37" s="54">
        <v>12</v>
      </c>
      <c r="H37" s="14">
        <f>D37*E37</f>
        <v>12315.24</v>
      </c>
      <c r="I37" s="14">
        <f>H37*G37</f>
        <v>147782.88</v>
      </c>
      <c r="J37" s="63">
        <f>I37/12/E37</f>
        <v>3.15</v>
      </c>
      <c r="K37" s="59">
        <v>3.31</v>
      </c>
    </row>
    <row r="38" spans="1:11">
      <c r="A38" s="73" t="s">
        <v>63</v>
      </c>
      <c r="B38" s="74"/>
      <c r="C38" s="74"/>
      <c r="D38" s="74"/>
      <c r="E38" s="74"/>
      <c r="F38" s="75"/>
      <c r="G38" s="47">
        <f>G35+D37</f>
        <v>3.15</v>
      </c>
      <c r="H38" s="49">
        <f>J38*D5</f>
        <v>80178.072</v>
      </c>
      <c r="I38" s="48">
        <f>I35+I37</f>
        <v>961667.71200000006</v>
      </c>
      <c r="J38" s="60">
        <f>J35+J37</f>
        <v>20.507998772252918</v>
      </c>
      <c r="K38" s="60">
        <f>K35+K37</f>
        <v>22.86</v>
      </c>
    </row>
    <row r="39" spans="1:11" ht="10.5" customHeight="1">
      <c r="A39" s="32"/>
      <c r="B39" s="32"/>
      <c r="C39" s="32"/>
      <c r="D39" s="32"/>
      <c r="E39" s="32"/>
      <c r="F39" s="32"/>
      <c r="G39" s="32"/>
      <c r="H39" s="32"/>
      <c r="I39" s="32"/>
    </row>
    <row r="40" spans="1:11" ht="13.15" customHeight="1">
      <c r="A40" s="21" t="s">
        <v>46</v>
      </c>
      <c r="B40" s="76" t="s">
        <v>57</v>
      </c>
      <c r="C40" s="76"/>
      <c r="D40" s="76"/>
      <c r="E40" s="76"/>
      <c r="F40" s="76"/>
      <c r="G40" s="76"/>
      <c r="H40" s="76"/>
      <c r="I40" s="76"/>
    </row>
    <row r="41" spans="1:11">
      <c r="A41" s="32"/>
      <c r="B41" s="76"/>
      <c r="C41" s="76"/>
      <c r="D41" s="76"/>
      <c r="E41" s="76"/>
      <c r="F41" s="76"/>
      <c r="G41" s="76"/>
      <c r="H41" s="76"/>
      <c r="I41" s="76"/>
      <c r="J41" s="64"/>
      <c r="K41" s="61"/>
    </row>
    <row r="42" spans="1:11" ht="35.25" customHeight="1">
      <c r="A42" s="32"/>
      <c r="B42" s="76"/>
      <c r="C42" s="76"/>
      <c r="D42" s="76"/>
      <c r="E42" s="76"/>
      <c r="F42" s="76"/>
      <c r="G42" s="76"/>
      <c r="H42" s="76"/>
      <c r="I42" s="76"/>
    </row>
    <row r="43" spans="1:11">
      <c r="A43" s="32"/>
      <c r="B43" s="32"/>
      <c r="C43" s="32"/>
      <c r="D43" s="32"/>
      <c r="E43" s="32"/>
      <c r="F43" s="22"/>
      <c r="G43" s="22"/>
      <c r="H43" s="32"/>
      <c r="I43" s="32"/>
    </row>
    <row r="44" spans="1:11" s="25" customFormat="1">
      <c r="A44" s="23"/>
      <c r="B44" s="24"/>
      <c r="C44" s="23"/>
      <c r="D44" s="24" t="s">
        <v>47</v>
      </c>
      <c r="F44" s="26"/>
      <c r="G44" s="26"/>
      <c r="H44" s="23"/>
      <c r="I44" s="50">
        <f>H38*12</f>
        <v>962136.86400000006</v>
      </c>
      <c r="J44" s="62"/>
      <c r="K44" s="62"/>
    </row>
    <row r="45" spans="1:11" s="25" customFormat="1" ht="10.5" customHeight="1">
      <c r="A45" s="23"/>
      <c r="B45" s="23"/>
      <c r="C45" s="23"/>
      <c r="D45" s="24"/>
      <c r="E45" s="23"/>
      <c r="F45" s="26"/>
      <c r="G45" s="26"/>
      <c r="H45" s="23"/>
      <c r="I45" s="23"/>
      <c r="J45" s="62"/>
      <c r="K45" s="62"/>
    </row>
    <row r="46" spans="1:11" hidden="1">
      <c r="I46" s="51">
        <f>I44-I38</f>
        <v>469.15200000000186</v>
      </c>
      <c r="K46" s="61"/>
    </row>
    <row r="47" spans="1:11" hidden="1">
      <c r="H47" s="53">
        <f>H28+I31/12+H32/12+H33/12+H37</f>
        <v>80138.975999999995</v>
      </c>
    </row>
    <row r="48" spans="1:11" hidden="1">
      <c r="H48" s="1">
        <f>20.36*D5</f>
        <v>79599.455999999991</v>
      </c>
      <c r="I48" s="52">
        <f>H38-H47</f>
        <v>39.096000000005006</v>
      </c>
      <c r="J48" s="65"/>
    </row>
    <row r="49" hidden="1"/>
  </sheetData>
  <mergeCells count="9">
    <mergeCell ref="A3:K4"/>
    <mergeCell ref="A38:F38"/>
    <mergeCell ref="B40:I42"/>
    <mergeCell ref="A6:I6"/>
    <mergeCell ref="A28:F28"/>
    <mergeCell ref="A29:I29"/>
    <mergeCell ref="A34:F34"/>
    <mergeCell ref="A35:F35"/>
    <mergeCell ref="A36:I36"/>
  </mergeCells>
  <pageMargins left="0.11811023622047245" right="0.31496062992125984" top="0.15748031496062992" bottom="0.15748031496062992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исправленные по пред соб</vt:lpstr>
      <vt:lpstr>'исправленные по пред соб'!Область_печати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2022-10-26T07:53:00Z</dcterms:modified>
</cp:coreProperties>
</file>